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G:\My Drive\"/>
    </mc:Choice>
  </mc:AlternateContent>
  <xr:revisionPtr revIDLastSave="0" documentId="13_ncr:1_{33635BE2-1FD3-42D7-B172-45D4A1AFBD18}" xr6:coauthVersionLast="47" xr6:coauthVersionMax="47" xr10:uidLastSave="{00000000-0000-0000-0000-000000000000}"/>
  <bookViews>
    <workbookView xWindow="29385" yWindow="1110" windowWidth="28215" windowHeight="13200" firstSheet="2" activeTab="7" xr2:uid="{00000000-000D-0000-FFFF-FFFF00000000}"/>
  </bookViews>
  <sheets>
    <sheet name="Master Dashboard" sheetId="1" r:id="rId1"/>
    <sheet name="Quick Calculator" sheetId="2" r:id="rId2"/>
    <sheet name="Batch + Mold Planner" sheetId="3" r:id="rId3"/>
    <sheet name="Dose Planner" sheetId="4" r:id="rId4"/>
    <sheet name="Cupcakes + Brownies" sheetId="5" r:id="rId5"/>
    <sheet name="Cookies + Crispy Treats" sheetId="6" r:id="rId6"/>
    <sheet name="Chocolates" sheetId="7" r:id="rId7"/>
    <sheet name="Tincture Dropper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8" l="1"/>
  <c r="D28" i="5"/>
  <c r="D27" i="5"/>
  <c r="D26" i="5"/>
  <c r="D25" i="5"/>
  <c r="D24" i="5"/>
  <c r="C14" i="4"/>
  <c r="C13" i="4"/>
  <c r="C12" i="4"/>
  <c r="C11" i="4"/>
  <c r="E6" i="4"/>
  <c r="C17" i="3"/>
  <c r="C16" i="3"/>
  <c r="C15" i="3"/>
  <c r="C14" i="3"/>
  <c r="C13" i="3"/>
  <c r="E4" i="3"/>
  <c r="E5" i="3" s="1"/>
  <c r="E4" i="2"/>
  <c r="E5" i="2" s="1"/>
  <c r="B24" i="1"/>
  <c r="C23" i="1"/>
  <c r="B23" i="1"/>
  <c r="C22" i="1"/>
  <c r="B22" i="1"/>
  <c r="C21" i="1"/>
  <c r="B21" i="1"/>
  <c r="C20" i="1"/>
  <c r="B20" i="1"/>
  <c r="C19" i="1"/>
  <c r="B19" i="1"/>
  <c r="B18" i="1"/>
  <c r="E9" i="1"/>
  <c r="B9" i="1"/>
  <c r="B8" i="1"/>
  <c r="B7" i="1"/>
  <c r="B6" i="1"/>
  <c r="E5" i="1"/>
  <c r="B5" i="1"/>
  <c r="D16" i="3" l="1"/>
  <c r="D13" i="3"/>
  <c r="D15" i="3"/>
  <c r="D17" i="3"/>
  <c r="E6" i="3"/>
  <c r="E8" i="1" s="1"/>
  <c r="D14" i="3"/>
  <c r="B5" i="5"/>
  <c r="E5" i="5" s="1"/>
  <c r="E6" i="5" s="1"/>
  <c r="B4" i="6"/>
  <c r="D18" i="1"/>
  <c r="E6" i="1"/>
  <c r="B4" i="7"/>
  <c r="B9" i="7" s="1"/>
  <c r="B4" i="8"/>
  <c r="B11" i="8" s="1"/>
  <c r="D24" i="1" s="1"/>
  <c r="B4" i="4"/>
  <c r="E6" i="2"/>
  <c r="D23" i="1" l="1"/>
  <c r="B10" i="7"/>
  <c r="E23" i="1" s="1"/>
  <c r="B13" i="7"/>
  <c r="B11" i="6"/>
  <c r="B14" i="6"/>
  <c r="B26" i="5"/>
  <c r="C25" i="5"/>
  <c r="C24" i="5"/>
  <c r="C27" i="5"/>
  <c r="B25" i="5"/>
  <c r="C28" i="5"/>
  <c r="E17" i="5"/>
  <c r="C26" i="5"/>
  <c r="B27" i="5"/>
  <c r="B28" i="5"/>
  <c r="B24" i="5"/>
  <c r="E11" i="5"/>
  <c r="E14" i="3"/>
  <c r="F14" i="3"/>
  <c r="F17" i="3"/>
  <c r="E17" i="3"/>
  <c r="B12" i="8"/>
  <c r="F15" i="3"/>
  <c r="E15" i="3"/>
  <c r="E18" i="1"/>
  <c r="E7" i="1"/>
  <c r="F13" i="3"/>
  <c r="E13" i="3"/>
  <c r="B11" i="4"/>
  <c r="D14" i="4"/>
  <c r="E7" i="4"/>
  <c r="E4" i="4"/>
  <c r="E5" i="4" s="1"/>
  <c r="B14" i="4"/>
  <c r="E13" i="1" s="1"/>
  <c r="D13" i="4"/>
  <c r="D12" i="4"/>
  <c r="B12" i="4"/>
  <c r="A13" i="1" s="1"/>
  <c r="B13" i="4"/>
  <c r="C13" i="1" s="1"/>
  <c r="D11" i="4"/>
  <c r="F16" i="3"/>
  <c r="E16" i="3"/>
  <c r="B14" i="8" l="1"/>
  <c r="B13" i="8"/>
  <c r="E12" i="5"/>
  <c r="E19" i="1" s="1"/>
  <c r="D19" i="1"/>
  <c r="D20" i="1"/>
  <c r="E18" i="5"/>
  <c r="E20" i="1" s="1"/>
  <c r="D22" i="1"/>
  <c r="B15" i="6"/>
  <c r="E22" i="1" s="1"/>
  <c r="B12" i="6"/>
  <c r="E21" i="1" s="1"/>
  <c r="D21" i="1"/>
  <c r="E24" i="1" l="1"/>
  <c r="G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4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Amount of cannabis flower or concentrate equivalent used.</t>
        </r>
      </text>
    </comment>
    <comment ref="B5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Use the labeled THC percentage if available.</t>
        </r>
      </text>
    </comment>
    <comment ref="B6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Default 0.877 reflects THCA to THC mass conversion.</t>
        </r>
      </text>
    </comment>
    <comment ref="B7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Default 80% is a reasonable starting estimate for a controlled decarb/infusion device.</t>
        </r>
      </text>
    </comment>
    <comment ref="B8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Actual number of finished gummies from the batch.</t>
        </r>
      </text>
    </comment>
  </commentList>
</comments>
</file>

<file path=xl/sharedStrings.xml><?xml version="1.0" encoding="utf-8"?>
<sst xmlns="http://schemas.openxmlformats.org/spreadsheetml/2006/main" count="197" uniqueCount="161">
  <si>
    <t>THC Edible Master Dashboard</t>
  </si>
  <si>
    <t>Enter your core batch values once below. The rest of the workbook references these numbers.</t>
  </si>
  <si>
    <t>Core Inputs</t>
  </si>
  <si>
    <t>Key Outputs</t>
  </si>
  <si>
    <t>Cannabis Amount (grams)</t>
  </si>
  <si>
    <t>Change on Quick Calculator</t>
  </si>
  <si>
    <t>Theoretical THC (mg)</t>
  </si>
  <si>
    <t>THC Percentage (%)</t>
  </si>
  <si>
    <t>Estimated Total THC (mg)</t>
  </si>
  <si>
    <t>Decarb Factor</t>
  </si>
  <si>
    <t>Default 0.877</t>
  </si>
  <si>
    <t>THC per Gummy (mg)</t>
  </si>
  <si>
    <t>Extraction Efficiency</t>
  </si>
  <si>
    <t>Default 80%</t>
  </si>
  <si>
    <t>Estimated mg per mL</t>
  </si>
  <si>
    <t>Total Gummies Produced</t>
  </si>
  <si>
    <t>Default example batch</t>
  </si>
  <si>
    <t>Finished Mixture Volume (mL)</t>
  </si>
  <si>
    <t>5 mg pieces</t>
  </si>
  <si>
    <t>10 mg pieces</t>
  </si>
  <si>
    <t>25 mg pieces</t>
  </si>
  <si>
    <t>1 mL tincture dose</t>
  </si>
  <si>
    <t>Format Comparison</t>
  </si>
  <si>
    <t>Format</t>
  </si>
  <si>
    <t>Servings / Pieces</t>
  </si>
  <si>
    <t>Retention</t>
  </si>
  <si>
    <t>Batch THC Used (mg)</t>
  </si>
  <si>
    <t>Dose per Serving (mg)</t>
  </si>
  <si>
    <t>Sheet</t>
  </si>
  <si>
    <t>Gummies</t>
  </si>
  <si>
    <t>Quick Calculator</t>
  </si>
  <si>
    <t>Cupcakes</t>
  </si>
  <si>
    <t>Cupcakes + Brownies</t>
  </si>
  <si>
    <t>Brownies</t>
  </si>
  <si>
    <t>Cookies</t>
  </si>
  <si>
    <t>Cookies + Crispy Treats</t>
  </si>
  <si>
    <t>Rice Crispy Treats</t>
  </si>
  <si>
    <t>Chocolates</t>
  </si>
  <si>
    <t>1 mL Tincture Dropper</t>
  </si>
  <si>
    <t>Tincture Droppers</t>
  </si>
  <si>
    <t>How to use</t>
  </si>
  <si>
    <t>1. Change your batch values on the Quick Calculator sheet.</t>
  </si>
  <si>
    <t>2. Use Batch + Mold Planner to estimate gummy size and piece count.</t>
  </si>
  <si>
    <t>3. Use Dose Planner for target doses like 5 mg, 10 mg, and 25 mg.</t>
  </si>
  <si>
    <t>4. Use baked goods and chocolate sheets for per-serving estimates.</t>
  </si>
  <si>
    <t>5. Tincture Droppers calculates mg per bottle, per mL, and per dropper.</t>
  </si>
  <si>
    <t>THC Edible Potency Calculator</t>
  </si>
  <si>
    <t>Inputs</t>
  </si>
  <si>
    <t>Outputs</t>
  </si>
  <si>
    <t>Decarb Conversion Factor</t>
  </si>
  <si>
    <t>Notes</t>
  </si>
  <si>
    <t>• 0.877 is the default decarb factor.
• 80% efficiency is a good default for device-based infusion.
• Actual results can vary by material, mixing, and transfer losses.</t>
  </si>
  <si>
    <t>Batch + Mold Planner</t>
  </si>
  <si>
    <t>Batch Inputs</t>
  </si>
  <si>
    <t>Batch Outputs</t>
  </si>
  <si>
    <t>Finished Gummy Mixture Volume (mL)</t>
  </si>
  <si>
    <t>Default Mold Sizes</t>
  </si>
  <si>
    <t>Mold / Piece Type</t>
  </si>
  <si>
    <t>Cavity Size (mL)</t>
  </si>
  <si>
    <t>Estimated Pieces</t>
  </si>
  <si>
    <t>Estimated mg / Piece</t>
  </si>
  <si>
    <t>Target 5 mg?</t>
  </si>
  <si>
    <t>Target 10 mg?</t>
  </si>
  <si>
    <t>Mini bear</t>
  </si>
  <si>
    <t>Small bear</t>
  </si>
  <si>
    <t>Standard bear</t>
  </si>
  <si>
    <t>Large bear</t>
  </si>
  <si>
    <t>Large cube / dome</t>
  </si>
  <si>
    <t>Dose Planner</t>
  </si>
  <si>
    <t>Planning Outputs</t>
  </si>
  <si>
    <t>Estimated Total THC Available (mg)</t>
  </si>
  <si>
    <t>Pieces at Target Dose</t>
  </si>
  <si>
    <t>Target Dose per Piece (mg)</t>
  </si>
  <si>
    <t>mL Needed at Target Dose</t>
  </si>
  <si>
    <t>Chosen Mold Size (mL)</t>
  </si>
  <si>
    <t>Actual Pieces from Batch Volume</t>
  </si>
  <si>
    <t>Actual Dose if Full Batch Used</t>
  </si>
  <si>
    <t>Dose (mg)</t>
  </si>
  <si>
    <t>Pieces Possible</t>
  </si>
  <si>
    <t>Pieces from Batch Volume</t>
  </si>
  <si>
    <t>Actual mg if full batch used</t>
  </si>
  <si>
    <t>Baked Goods THC Planner</t>
  </si>
  <si>
    <t>Use this sheet to estimate dosing for cupcakes and brownies from the same infused batch.</t>
  </si>
  <si>
    <t>Common Inputs</t>
  </si>
  <si>
    <t>Shared Outputs</t>
  </si>
  <si>
    <t>THC Used in Recipe Before Baking (mg)</t>
  </si>
  <si>
    <t>Percent of Infused Oil/Butter Used</t>
  </si>
  <si>
    <t>Estimated THC After Baking (mg)</t>
  </si>
  <si>
    <t>Baking Retention Factor</t>
  </si>
  <si>
    <t>Cupcake Outputs</t>
  </si>
  <si>
    <t>Total Cupcakes</t>
  </si>
  <si>
    <t>Total THC in Cupcake Batch (mg)</t>
  </si>
  <si>
    <t>Recipe Multiplier</t>
  </si>
  <si>
    <t>THC per Cupcake (mg)</t>
  </si>
  <si>
    <t>Brownie Outputs</t>
  </si>
  <si>
    <t>Brownie Pan Serving Count</t>
  </si>
  <si>
    <t>Total THC in Brownie Batch (mg)</t>
  </si>
  <si>
    <t>THC per Brownie (mg)</t>
  </si>
  <si>
    <t>Quick Portion Guide</t>
  </si>
  <si>
    <t>Servings</t>
  </si>
  <si>
    <t>Cupcake mg each</t>
  </si>
  <si>
    <t>Brownie mg each</t>
  </si>
  <si>
    <t>At 100% recipe THC</t>
  </si>
  <si>
    <t>Large dessert portion</t>
  </si>
  <si>
    <t>Rich portion</t>
  </si>
  <si>
    <t>Standard cupcake batch</t>
  </si>
  <si>
    <t>Common brownie cut</t>
  </si>
  <si>
    <t>Mini / party size</t>
  </si>
  <si>
    <t>Default assumptions</t>
  </si>
  <si>
    <t>• Percent of infused oil/butter used defaults to 100%.</t>
  </si>
  <si>
    <t>• Baking retention defaults to 95% to reflect modest potency loss in baking.</t>
  </si>
  <si>
    <t>• Cupcakes default to 12 servings; brownies default to 16 servings.</t>
  </si>
  <si>
    <t>• Change recipe multiplier above if making half-batches or double-batches.</t>
  </si>
  <si>
    <t>THC Cookies + Rice Crispy Treats Planner</t>
  </si>
  <si>
    <t>Input</t>
  </si>
  <si>
    <t>Value</t>
  </si>
  <si>
    <t>Pull from Quick Calculator or overwrite</t>
  </si>
  <si>
    <t>Baking / Heating Retention Factor</t>
  </si>
  <si>
    <t>Default 95%</t>
  </si>
  <si>
    <t>Infused Butter/Oil Used in Recipe (%)</t>
  </si>
  <si>
    <t>100% means the full infused batch is used</t>
  </si>
  <si>
    <t>Cookie Servings</t>
  </si>
  <si>
    <t>Default 24 cookies</t>
  </si>
  <si>
    <t>Rice Crispy Treat Servings</t>
  </si>
  <si>
    <t>Default 16 squares</t>
  </si>
  <si>
    <t>Cookies Total THC (mg)</t>
  </si>
  <si>
    <t>THC per Cookie (mg)</t>
  </si>
  <si>
    <t>Rice Crispy Treats Total THC (mg)</t>
  </si>
  <si>
    <t>THC per Treat (mg)</t>
  </si>
  <si>
    <t>Tip</t>
  </si>
  <si>
    <t>Change servings to instantly compare cookie vs treat potency.</t>
  </si>
  <si>
    <t>THC Chocolate Piece Planner</t>
  </si>
  <si>
    <t>Use total available infused THC</t>
  </si>
  <si>
    <t>Heating / Transfer Retention Factor</t>
  </si>
  <si>
    <t>Default 98% for gentle melting</t>
  </si>
  <si>
    <t>Chocolate Mold Size (pieces)</t>
  </si>
  <si>
    <t>Default mold yield</t>
  </si>
  <si>
    <t>Portion of Infused Oil/Butter Used (%)</t>
  </si>
  <si>
    <t>100% = use full batch</t>
  </si>
  <si>
    <t>Total THC in Chocolate Batch (mg)</t>
  </si>
  <si>
    <t>THC per Chocolate (mg)</t>
  </si>
  <si>
    <t>Mini piece example</t>
  </si>
  <si>
    <t>THC per mini piece (mg)</t>
  </si>
  <si>
    <t>For chocolate bars, set pieces equal to the number of breakable squares.</t>
  </si>
  <si>
    <t>THC Tincture Dropper Calculator</t>
  </si>
  <si>
    <t>Estimated Total THC in Tincture (mg)</t>
  </si>
  <si>
    <t>Use total after decarb + extraction</t>
  </si>
  <si>
    <t>Bottle Size (mL)</t>
  </si>
  <si>
    <t>Default standard bottle</t>
  </si>
  <si>
    <t>Number of Bottles Filled</t>
  </si>
  <si>
    <t>Default 1 bottle</t>
  </si>
  <si>
    <t>Dropper Fill Size (mL)</t>
  </si>
  <si>
    <t>Standard full dropper</t>
  </si>
  <si>
    <t>Approx. Drops per mL</t>
  </si>
  <si>
    <t>Typical drop count</t>
  </si>
  <si>
    <t>Total Liquid Produced (mL)</t>
  </si>
  <si>
    <t>THC per Bottle (mg)</t>
  </si>
  <si>
    <t>THC per mL (mg)</t>
  </si>
  <si>
    <t>THC per Full Dropper (mg)</t>
  </si>
  <si>
    <t>THC per Drop (mg)</t>
  </si>
  <si>
    <t>For 0.25 mL or 0.5 mL dosing, change the dropper size in B7.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</si>
</sst>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2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name val="Calibri"/>
    </font>
    <font>
      <sz val="11"/>
      <color rgb="FF0000FF"/>
      <name val="Calibri"/>
    </font>
    <font>
      <sz val="11"/>
      <color rgb="FF666666"/>
      <name val="Calibri"/>
    </font>
    <font>
      <sz val="11"/>
      <color rgb="FF000000"/>
      <name val="Calibri"/>
    </font>
    <font>
      <sz val="11"/>
      <color rgb="FF008000"/>
      <name val="Calibri"/>
    </font>
    <font>
      <b/>
      <sz val="10"/>
      <name val="Calibri"/>
    </font>
    <font>
      <b/>
      <sz val="11"/>
      <color rgb="FFFFFFFF"/>
      <name val="Calibri"/>
    </font>
    <font>
      <b/>
      <sz val="11"/>
      <name val="Calibri"/>
    </font>
    <font>
      <sz val="9"/>
      <name val="Calibri"/>
    </font>
    <font>
      <b/>
      <sz val="14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AF3FF"/>
      </patternFill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D9E1F2"/>
      </patternFill>
    </fill>
    <fill>
      <patternFill patternType="solid">
        <fgColor rgb="FFE2F0D9"/>
      </patternFill>
    </fill>
    <fill>
      <patternFill patternType="solid">
        <fgColor rgb="FFEAF2FF"/>
      </patternFill>
    </fill>
    <fill>
      <patternFill patternType="solid">
        <fgColor rgb="FFF2F2F2"/>
      </patternFill>
    </fill>
    <fill>
      <patternFill patternType="solid">
        <fgColor rgb="FFEDF3F8"/>
      </patternFill>
    </fill>
    <fill>
      <patternFill patternType="solid">
        <fgColor rgb="FFF3F3F3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E4DFEC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/>
      <right/>
      <top/>
      <bottom style="thin">
        <color rgb="FFC9C9C9"/>
      </bottom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left"/>
    </xf>
    <xf numFmtId="0" fontId="0" fillId="0" borderId="1" xfId="0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0" fillId="0" borderId="2" xfId="0" applyBorder="1" applyAlignment="1">
      <alignment horizontal="left"/>
    </xf>
    <xf numFmtId="164" fontId="3" fillId="4" borderId="2" xfId="0" applyNumberFormat="1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165" fontId="5" fillId="6" borderId="2" xfId="0" applyNumberFormat="1" applyFont="1" applyFill="1" applyBorder="1" applyAlignment="1">
      <alignment horizontal="right"/>
    </xf>
    <xf numFmtId="166" fontId="4" fillId="5" borderId="2" xfId="0" applyNumberFormat="1" applyFont="1" applyFill="1" applyBorder="1" applyAlignment="1">
      <alignment horizontal="right"/>
    </xf>
    <xf numFmtId="166" fontId="3" fillId="4" borderId="2" xfId="0" applyNumberFormat="1" applyFont="1" applyFill="1" applyBorder="1" applyAlignment="1">
      <alignment horizontal="right"/>
    </xf>
    <xf numFmtId="1" fontId="3" fillId="4" borderId="2" xfId="0" applyNumberFormat="1" applyFont="1" applyFill="1" applyBorder="1" applyAlignment="1">
      <alignment horizontal="right"/>
    </xf>
    <xf numFmtId="0" fontId="2" fillId="7" borderId="0" xfId="0" applyFont="1" applyFill="1" applyAlignment="1">
      <alignment horizontal="left"/>
    </xf>
    <xf numFmtId="165" fontId="0" fillId="0" borderId="2" xfId="0" applyNumberFormat="1" applyBorder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165" fontId="6" fillId="4" borderId="2" xfId="0" applyNumberFormat="1" applyFont="1" applyFill="1" applyBorder="1" applyAlignment="1">
      <alignment horizontal="right"/>
    </xf>
    <xf numFmtId="165" fontId="0" fillId="0" borderId="0" xfId="0" applyNumberFormat="1" applyAlignment="1">
      <alignment horizontal="left"/>
    </xf>
    <xf numFmtId="3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164" fontId="5" fillId="9" borderId="3" xfId="0" applyNumberFormat="1" applyFont="1" applyFill="1" applyBorder="1" applyAlignment="1">
      <alignment vertical="center"/>
    </xf>
    <xf numFmtId="166" fontId="3" fillId="10" borderId="3" xfId="0" applyNumberFormat="1" applyFont="1" applyFill="1" applyBorder="1" applyAlignment="1">
      <alignment vertical="center"/>
    </xf>
    <xf numFmtId="1" fontId="3" fillId="10" borderId="0" xfId="0" applyNumberFormat="1" applyFont="1" applyFill="1" applyAlignment="1">
      <alignment vertical="center"/>
    </xf>
    <xf numFmtId="166" fontId="3" fillId="10" borderId="0" xfId="0" applyNumberFormat="1" applyFont="1" applyFill="1" applyAlignment="1">
      <alignment vertical="center"/>
    </xf>
    <xf numFmtId="0" fontId="2" fillId="7" borderId="0" xfId="0" applyFont="1" applyFill="1" applyAlignment="1">
      <alignment vertical="center"/>
    </xf>
    <xf numFmtId="1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9" fillId="3" borderId="3" xfId="0" applyFont="1" applyFill="1" applyBorder="1"/>
    <xf numFmtId="165" fontId="3" fillId="10" borderId="0" xfId="0" applyNumberFormat="1" applyFont="1" applyFill="1"/>
    <xf numFmtId="166" fontId="3" fillId="10" borderId="0" xfId="0" applyNumberFormat="1" applyFont="1" applyFill="1"/>
    <xf numFmtId="3" fontId="3" fillId="10" borderId="0" xfId="0" applyNumberFormat="1" applyFont="1" applyFill="1"/>
    <xf numFmtId="0" fontId="2" fillId="0" borderId="0" xfId="0" applyFont="1"/>
    <xf numFmtId="165" fontId="5" fillId="11" borderId="0" xfId="0" applyNumberFormat="1" applyFont="1" applyFill="1"/>
    <xf numFmtId="0" fontId="0" fillId="7" borderId="0" xfId="0" applyFill="1"/>
    <xf numFmtId="0" fontId="4" fillId="0" borderId="0" xfId="0" applyFont="1"/>
    <xf numFmtId="165" fontId="2" fillId="13" borderId="0" xfId="0" applyNumberFormat="1" applyFont="1" applyFill="1"/>
    <xf numFmtId="165" fontId="0" fillId="0" borderId="0" xfId="0" applyNumberFormat="1"/>
    <xf numFmtId="166" fontId="0" fillId="0" borderId="0" xfId="0" applyNumberFormat="1"/>
    <xf numFmtId="165" fontId="0" fillId="9" borderId="3" xfId="0" applyNumberFormat="1" applyFill="1" applyBorder="1" applyAlignment="1">
      <alignment vertical="center"/>
    </xf>
    <xf numFmtId="165" fontId="0" fillId="9" borderId="0" xfId="0" applyNumberFormat="1" applyFill="1" applyAlignment="1">
      <alignment vertical="center"/>
    </xf>
    <xf numFmtId="0" fontId="2" fillId="15" borderId="0" xfId="0" applyFont="1" applyFill="1" applyAlignment="1">
      <alignment horizontal="center"/>
    </xf>
    <xf numFmtId="0" fontId="0" fillId="0" borderId="0" xfId="0"/>
    <xf numFmtId="0" fontId="2" fillId="16" borderId="0" xfId="0" applyFont="1" applyFill="1" applyAlignment="1">
      <alignment horizontal="center"/>
    </xf>
    <xf numFmtId="0" fontId="0" fillId="7" borderId="0" xfId="0" applyFill="1"/>
    <xf numFmtId="0" fontId="1" fillId="2" borderId="0" xfId="0" applyFont="1" applyFill="1"/>
    <xf numFmtId="0" fontId="8" fillId="2" borderId="0" xfId="0" applyFont="1" applyFill="1"/>
    <xf numFmtId="165" fontId="11" fillId="15" borderId="0" xfId="0" applyNumberFormat="1" applyFont="1" applyFill="1" applyAlignment="1">
      <alignment horizontal="center"/>
    </xf>
    <xf numFmtId="165" fontId="11" fillId="16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2" fillId="14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10" fillId="12" borderId="0" xfId="0" applyFont="1" applyFill="1"/>
    <xf numFmtId="165" fontId="11" fillId="14" borderId="0" xfId="0" applyNumberFormat="1" applyFont="1" applyFill="1" applyAlignment="1">
      <alignment horizontal="center"/>
    </xf>
    <xf numFmtId="165" fontId="11" fillId="9" borderId="0" xfId="0" applyNumberFormat="1" applyFont="1" applyFill="1" applyAlignment="1">
      <alignment horizontal="center"/>
    </xf>
    <xf numFmtId="0" fontId="0" fillId="7" borderId="0" xfId="0" applyFill="1" applyAlignment="1">
      <alignment vertical="top" wrapText="1"/>
    </xf>
    <xf numFmtId="0" fontId="1" fillId="2" borderId="0" xfId="0" applyFont="1" applyFill="1" applyAlignment="1">
      <alignment horizontal="left"/>
    </xf>
    <xf numFmtId="0" fontId="2" fillId="8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8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workbookViewId="0">
      <pane ySplit="3" topLeftCell="A4" activePane="bottomLeft" state="frozen"/>
      <selection pane="bottomLeft" sqref="A1:H1"/>
    </sheetView>
  </sheetViews>
  <sheetFormatPr defaultRowHeight="15" x14ac:dyDescent="0.25"/>
  <cols>
    <col min="1" max="1" width="28" customWidth="1"/>
    <col min="2" max="2" width="16" customWidth="1"/>
    <col min="3" max="8" width="18" customWidth="1"/>
  </cols>
  <sheetData>
    <row r="1" spans="1:8" ht="18.75" x14ac:dyDescent="0.3">
      <c r="A1" s="54" t="s">
        <v>0</v>
      </c>
      <c r="B1" s="51"/>
      <c r="C1" s="51"/>
      <c r="D1" s="51"/>
      <c r="E1" s="51"/>
      <c r="F1" s="51"/>
      <c r="G1" s="51"/>
      <c r="H1" s="51"/>
    </row>
    <row r="2" spans="1:8" x14ac:dyDescent="0.25">
      <c r="A2" s="61" t="s">
        <v>1</v>
      </c>
      <c r="B2" s="51"/>
      <c r="C2" s="51"/>
      <c r="D2" s="51"/>
      <c r="E2" s="51"/>
      <c r="F2" s="51"/>
      <c r="G2" s="51"/>
      <c r="H2" s="51"/>
    </row>
    <row r="4" spans="1:8" x14ac:dyDescent="0.25">
      <c r="A4" s="58" t="s">
        <v>2</v>
      </c>
      <c r="B4" s="51"/>
      <c r="C4" s="51"/>
      <c r="D4" s="58" t="s">
        <v>3</v>
      </c>
      <c r="E4" s="51"/>
      <c r="F4" s="51"/>
      <c r="G4" s="51"/>
      <c r="H4" s="51"/>
    </row>
    <row r="5" spans="1:8" x14ac:dyDescent="0.25">
      <c r="A5" t="s">
        <v>4</v>
      </c>
      <c r="B5" s="38">
        <f>'Quick Calculator'!B4</f>
        <v>30</v>
      </c>
      <c r="C5" s="44" t="s">
        <v>5</v>
      </c>
      <c r="D5" t="s">
        <v>6</v>
      </c>
      <c r="E5" s="45">
        <f>'Quick Calculator'!E4</f>
        <v>6000</v>
      </c>
    </row>
    <row r="6" spans="1:8" x14ac:dyDescent="0.25">
      <c r="A6" t="s">
        <v>7</v>
      </c>
      <c r="B6" s="39">
        <f>'Quick Calculator'!B5/100</f>
        <v>0.2</v>
      </c>
      <c r="C6" s="44" t="s">
        <v>5</v>
      </c>
      <c r="D6" t="s">
        <v>8</v>
      </c>
      <c r="E6" s="45">
        <f>'Quick Calculator'!E5</f>
        <v>4209.6000000000004</v>
      </c>
    </row>
    <row r="7" spans="1:8" x14ac:dyDescent="0.25">
      <c r="A7" t="s">
        <v>9</v>
      </c>
      <c r="B7" s="39">
        <f>'Quick Calculator'!B6</f>
        <v>0.877</v>
      </c>
      <c r="C7" s="44" t="s">
        <v>10</v>
      </c>
      <c r="D7" t="s">
        <v>11</v>
      </c>
      <c r="E7" s="45">
        <f>'Quick Calculator'!E6</f>
        <v>105.24000000000001</v>
      </c>
    </row>
    <row r="8" spans="1:8" x14ac:dyDescent="0.25">
      <c r="A8" t="s">
        <v>12</v>
      </c>
      <c r="B8" s="39">
        <f>'Quick Calculator'!B7</f>
        <v>0.8</v>
      </c>
      <c r="C8" s="44" t="s">
        <v>13</v>
      </c>
      <c r="D8" t="s">
        <v>14</v>
      </c>
      <c r="E8" s="45">
        <f>'Batch + Mold Planner'!E6</f>
        <v>35.080000000000005</v>
      </c>
    </row>
    <row r="9" spans="1:8" x14ac:dyDescent="0.25">
      <c r="A9" t="s">
        <v>15</v>
      </c>
      <c r="B9" s="38">
        <f>'Quick Calculator'!B8</f>
        <v>40</v>
      </c>
      <c r="C9" s="44" t="s">
        <v>16</v>
      </c>
      <c r="D9" t="s">
        <v>17</v>
      </c>
      <c r="E9" s="45">
        <f>'Batch + Mold Planner'!B8</f>
        <v>120</v>
      </c>
    </row>
    <row r="12" spans="1:8" x14ac:dyDescent="0.25">
      <c r="A12" s="59" t="s">
        <v>18</v>
      </c>
      <c r="B12" s="51"/>
      <c r="C12" s="60" t="s">
        <v>19</v>
      </c>
      <c r="D12" s="51"/>
      <c r="E12" s="50" t="s">
        <v>20</v>
      </c>
      <c r="F12" s="51"/>
      <c r="G12" s="52" t="s">
        <v>21</v>
      </c>
      <c r="H12" s="51"/>
    </row>
    <row r="13" spans="1:8" ht="18.75" x14ac:dyDescent="0.3">
      <c r="A13" s="62">
        <f>'Dose Planner'!B12</f>
        <v>842</v>
      </c>
      <c r="B13" s="51"/>
      <c r="C13" s="63">
        <f>'Dose Planner'!B13</f>
        <v>421</v>
      </c>
      <c r="D13" s="51"/>
      <c r="E13" s="56">
        <f>'Dose Planner'!B14</f>
        <v>168</v>
      </c>
      <c r="F13" s="51"/>
      <c r="G13" s="57">
        <f>'Tincture Droppers'!B13</f>
        <v>140.32000000000002</v>
      </c>
      <c r="H13" s="51"/>
    </row>
    <row r="16" spans="1:8" x14ac:dyDescent="0.25">
      <c r="A16" s="55" t="s">
        <v>22</v>
      </c>
      <c r="B16" s="51"/>
      <c r="C16" s="51"/>
      <c r="D16" s="51"/>
      <c r="E16" s="51"/>
      <c r="F16" s="51"/>
      <c r="G16" s="51"/>
      <c r="H16" s="51"/>
    </row>
    <row r="17" spans="1:8" x14ac:dyDescent="0.25">
      <c r="A17" s="37" t="s">
        <v>23</v>
      </c>
      <c r="B17" s="37" t="s">
        <v>24</v>
      </c>
      <c r="C17" s="37" t="s">
        <v>25</v>
      </c>
      <c r="D17" s="37" t="s">
        <v>26</v>
      </c>
      <c r="E17" s="37" t="s">
        <v>27</v>
      </c>
      <c r="F17" s="37" t="s">
        <v>28</v>
      </c>
    </row>
    <row r="18" spans="1:8" x14ac:dyDescent="0.25">
      <c r="A18" t="s">
        <v>29</v>
      </c>
      <c r="B18" s="46">
        <f>'Batch + Mold Planner'!C15</f>
        <v>40</v>
      </c>
      <c r="C18" s="47">
        <v>1</v>
      </c>
      <c r="D18" s="46">
        <f>'Quick Calculator'!E5</f>
        <v>4209.6000000000004</v>
      </c>
      <c r="E18" s="46">
        <f>'Quick Calculator'!E6</f>
        <v>105.24000000000001</v>
      </c>
      <c r="F18" t="s">
        <v>30</v>
      </c>
    </row>
    <row r="19" spans="1:8" x14ac:dyDescent="0.25">
      <c r="A19" t="s">
        <v>31</v>
      </c>
      <c r="B19" s="46">
        <f>'Cupcakes + Brownies'!B11</f>
        <v>12</v>
      </c>
      <c r="C19" s="47">
        <f>'Cupcakes + Brownies'!B7</f>
        <v>0.95</v>
      </c>
      <c r="D19" s="46">
        <f>'Cupcakes + Brownies'!E11</f>
        <v>3999.1200000000003</v>
      </c>
      <c r="E19" s="46">
        <f>'Cupcakes + Brownies'!E12</f>
        <v>333.26000000000005</v>
      </c>
      <c r="F19" t="s">
        <v>32</v>
      </c>
    </row>
    <row r="20" spans="1:8" x14ac:dyDescent="0.25">
      <c r="A20" t="s">
        <v>33</v>
      </c>
      <c r="B20" s="46">
        <f>'Cupcakes + Brownies'!B17</f>
        <v>16</v>
      </c>
      <c r="C20" s="47">
        <f>'Cupcakes + Brownies'!B7</f>
        <v>0.95</v>
      </c>
      <c r="D20" s="46">
        <f>'Cupcakes + Brownies'!E17</f>
        <v>3999.1200000000003</v>
      </c>
      <c r="E20" s="46">
        <f>'Cupcakes + Brownies'!E18</f>
        <v>249.94500000000002</v>
      </c>
      <c r="F20" t="s">
        <v>32</v>
      </c>
    </row>
    <row r="21" spans="1:8" x14ac:dyDescent="0.25">
      <c r="A21" t="s">
        <v>34</v>
      </c>
      <c r="B21" s="46">
        <f>'Cookies + Crispy Treats'!B7</f>
        <v>24</v>
      </c>
      <c r="C21" s="47">
        <f>'Cookies + Crispy Treats'!B5</f>
        <v>0.95</v>
      </c>
      <c r="D21" s="46">
        <f>'Cookies + Crispy Treats'!B11</f>
        <v>3999.1200000000003</v>
      </c>
      <c r="E21" s="46">
        <f>'Cookies + Crispy Treats'!B12</f>
        <v>166.63000000000002</v>
      </c>
      <c r="F21" t="s">
        <v>35</v>
      </c>
    </row>
    <row r="22" spans="1:8" x14ac:dyDescent="0.25">
      <c r="A22" t="s">
        <v>36</v>
      </c>
      <c r="B22" s="46">
        <f>'Cookies + Crispy Treats'!B8</f>
        <v>16</v>
      </c>
      <c r="C22" s="47">
        <f>'Cookies + Crispy Treats'!B5</f>
        <v>0.95</v>
      </c>
      <c r="D22" s="46">
        <f>'Cookies + Crispy Treats'!B14</f>
        <v>3999.1200000000003</v>
      </c>
      <c r="E22" s="46">
        <f>'Cookies + Crispy Treats'!B15</f>
        <v>249.94500000000002</v>
      </c>
      <c r="F22" t="s">
        <v>35</v>
      </c>
    </row>
    <row r="23" spans="1:8" x14ac:dyDescent="0.25">
      <c r="A23" t="s">
        <v>37</v>
      </c>
      <c r="B23" s="46">
        <f>Chocolates!B6</f>
        <v>24</v>
      </c>
      <c r="C23" s="47">
        <f>Chocolates!B5</f>
        <v>0.98</v>
      </c>
      <c r="D23" s="46">
        <f>Chocolates!B9</f>
        <v>4125.4080000000004</v>
      </c>
      <c r="E23" s="46">
        <f>Chocolates!B10</f>
        <v>171.89200000000002</v>
      </c>
      <c r="F23" t="s">
        <v>37</v>
      </c>
    </row>
    <row r="24" spans="1:8" x14ac:dyDescent="0.25">
      <c r="A24" t="s">
        <v>38</v>
      </c>
      <c r="B24" s="46">
        <f>'Tincture Droppers'!B6</f>
        <v>1</v>
      </c>
      <c r="C24" s="47">
        <v>1</v>
      </c>
      <c r="D24" s="46">
        <f>'Tincture Droppers'!B11</f>
        <v>4209.6000000000004</v>
      </c>
      <c r="E24" s="46">
        <f>'Tincture Droppers'!B13</f>
        <v>140.32000000000002</v>
      </c>
      <c r="F24" t="s">
        <v>39</v>
      </c>
    </row>
    <row r="26" spans="1:8" x14ac:dyDescent="0.25">
      <c r="A26" s="55" t="s">
        <v>40</v>
      </c>
      <c r="B26" s="51"/>
      <c r="C26" s="51"/>
      <c r="D26" s="51"/>
      <c r="E26" s="51"/>
      <c r="F26" s="51"/>
      <c r="G26" s="51"/>
      <c r="H26" s="51"/>
    </row>
    <row r="27" spans="1:8" x14ac:dyDescent="0.25">
      <c r="A27" s="53" t="s">
        <v>41</v>
      </c>
      <c r="B27" s="51"/>
      <c r="C27" s="51"/>
      <c r="D27" s="51"/>
      <c r="E27" s="51"/>
      <c r="F27" s="51"/>
      <c r="G27" s="51"/>
      <c r="H27" s="51"/>
    </row>
    <row r="28" spans="1:8" x14ac:dyDescent="0.25">
      <c r="A28" s="53" t="s">
        <v>42</v>
      </c>
      <c r="B28" s="51"/>
      <c r="C28" s="51"/>
      <c r="D28" s="51"/>
      <c r="E28" s="51"/>
      <c r="F28" s="51"/>
      <c r="G28" s="51"/>
      <c r="H28" s="51"/>
    </row>
    <row r="29" spans="1:8" x14ac:dyDescent="0.25">
      <c r="A29" s="53" t="s">
        <v>43</v>
      </c>
      <c r="B29" s="51"/>
      <c r="C29" s="51"/>
      <c r="D29" s="51"/>
      <c r="E29" s="51"/>
      <c r="F29" s="51"/>
      <c r="G29" s="51"/>
      <c r="H29" s="51"/>
    </row>
    <row r="30" spans="1:8" x14ac:dyDescent="0.25">
      <c r="A30" s="53" t="s">
        <v>44</v>
      </c>
      <c r="B30" s="51"/>
      <c r="C30" s="51"/>
      <c r="D30" s="51"/>
      <c r="E30" s="51"/>
      <c r="F30" s="51"/>
      <c r="G30" s="51"/>
      <c r="H30" s="51"/>
    </row>
    <row r="31" spans="1:8" x14ac:dyDescent="0.25">
      <c r="A31" s="53" t="s">
        <v>45</v>
      </c>
      <c r="B31" s="51"/>
      <c r="C31" s="51"/>
      <c r="D31" s="51"/>
      <c r="E31" s="51"/>
      <c r="F31" s="51"/>
      <c r="G31" s="51"/>
      <c r="H31" s="51"/>
    </row>
  </sheetData>
  <mergeCells count="19">
    <mergeCell ref="A13:B13"/>
    <mergeCell ref="C13:D13"/>
    <mergeCell ref="A31:H31"/>
    <mergeCell ref="E12:F12"/>
    <mergeCell ref="G12:H12"/>
    <mergeCell ref="A30:H30"/>
    <mergeCell ref="A1:H1"/>
    <mergeCell ref="A16:H16"/>
    <mergeCell ref="E13:F13"/>
    <mergeCell ref="G13:H13"/>
    <mergeCell ref="A4:C4"/>
    <mergeCell ref="A27:H27"/>
    <mergeCell ref="A12:B12"/>
    <mergeCell ref="C12:D12"/>
    <mergeCell ref="A26:H26"/>
    <mergeCell ref="A2:H2"/>
    <mergeCell ref="D4:H4"/>
    <mergeCell ref="A29:H29"/>
    <mergeCell ref="A28:H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showGridLines="0" workbookViewId="0">
      <pane ySplit="2" topLeftCell="A3" activePane="bottomLeft" state="frozen"/>
      <selection pane="bottomLeft" sqref="A1:F1"/>
    </sheetView>
  </sheetViews>
  <sheetFormatPr defaultRowHeight="15" x14ac:dyDescent="0.25"/>
  <cols>
    <col min="1" max="1" width="32" customWidth="1"/>
    <col min="2" max="2" width="14" customWidth="1"/>
    <col min="3" max="3" width="8" customWidth="1"/>
    <col min="4" max="4" width="28" customWidth="1"/>
    <col min="5" max="5" width="15" customWidth="1"/>
    <col min="6" max="6" width="10" customWidth="1"/>
  </cols>
  <sheetData>
    <row r="1" spans="1:6" ht="18.75" x14ac:dyDescent="0.3">
      <c r="A1" s="65" t="s">
        <v>46</v>
      </c>
      <c r="B1" s="51"/>
      <c r="C1" s="51"/>
      <c r="D1" s="51"/>
      <c r="E1" s="51"/>
      <c r="F1" s="51"/>
    </row>
    <row r="2" spans="1:6" x14ac:dyDescent="0.25">
      <c r="A2" s="1"/>
      <c r="B2" s="2"/>
      <c r="C2" s="2"/>
      <c r="D2" s="2"/>
      <c r="E2" s="2"/>
      <c r="F2" s="2"/>
    </row>
    <row r="3" spans="1:6" x14ac:dyDescent="0.25">
      <c r="A3" s="3" t="s">
        <v>47</v>
      </c>
      <c r="B3" s="4"/>
      <c r="C3" s="2"/>
      <c r="D3" s="5" t="s">
        <v>48</v>
      </c>
      <c r="E3" s="4"/>
      <c r="F3" s="2"/>
    </row>
    <row r="4" spans="1:6" x14ac:dyDescent="0.25">
      <c r="A4" s="6" t="s">
        <v>4</v>
      </c>
      <c r="B4" s="7">
        <v>30</v>
      </c>
      <c r="C4" s="2"/>
      <c r="D4" s="22" t="s">
        <v>6</v>
      </c>
      <c r="E4" s="9">
        <f>B4*(B5/100)*1000</f>
        <v>6000</v>
      </c>
      <c r="F4" s="2"/>
    </row>
    <row r="5" spans="1:6" x14ac:dyDescent="0.25">
      <c r="A5" s="6" t="s">
        <v>7</v>
      </c>
      <c r="B5" s="7">
        <v>20</v>
      </c>
      <c r="C5" s="2"/>
      <c r="D5" s="22" t="s">
        <v>8</v>
      </c>
      <c r="E5" s="9">
        <f>E4*B6*B7</f>
        <v>4209.6000000000004</v>
      </c>
      <c r="F5" s="2"/>
    </row>
    <row r="6" spans="1:6" x14ac:dyDescent="0.25">
      <c r="A6" s="6" t="s">
        <v>49</v>
      </c>
      <c r="B6" s="10">
        <v>0.877</v>
      </c>
      <c r="C6" s="2"/>
      <c r="D6" s="22" t="s">
        <v>11</v>
      </c>
      <c r="E6" s="9">
        <f>IFERROR(E5/B8,"")</f>
        <v>105.24000000000001</v>
      </c>
      <c r="F6" s="2"/>
    </row>
    <row r="7" spans="1:6" x14ac:dyDescent="0.25">
      <c r="A7" s="6" t="s">
        <v>12</v>
      </c>
      <c r="B7" s="11">
        <v>0.8</v>
      </c>
      <c r="C7" s="2"/>
      <c r="D7" s="2"/>
      <c r="E7" s="2"/>
      <c r="F7" s="2"/>
    </row>
    <row r="8" spans="1:6" x14ac:dyDescent="0.25">
      <c r="A8" s="6" t="s">
        <v>15</v>
      </c>
      <c r="B8" s="12">
        <v>40</v>
      </c>
      <c r="C8" s="2"/>
      <c r="D8" s="2"/>
      <c r="E8" s="2"/>
      <c r="F8" s="2"/>
    </row>
    <row r="9" spans="1:6" x14ac:dyDescent="0.25">
      <c r="A9" s="1"/>
      <c r="B9" s="2"/>
      <c r="C9" s="2"/>
      <c r="D9" s="2"/>
      <c r="E9" s="2"/>
      <c r="F9" s="2"/>
    </row>
    <row r="10" spans="1:6" x14ac:dyDescent="0.25">
      <c r="A10" s="1"/>
      <c r="B10" s="2"/>
      <c r="C10" s="2"/>
      <c r="D10" s="2"/>
      <c r="E10" s="2"/>
      <c r="F10" s="2"/>
    </row>
    <row r="11" spans="1:6" x14ac:dyDescent="0.25">
      <c r="A11" s="13" t="s">
        <v>50</v>
      </c>
      <c r="B11" s="2"/>
      <c r="C11" s="2"/>
      <c r="D11" s="2"/>
      <c r="E11" s="2"/>
      <c r="F11" s="2"/>
    </row>
    <row r="12" spans="1:6" ht="60" customHeight="1" x14ac:dyDescent="0.25">
      <c r="A12" s="64" t="s">
        <v>51</v>
      </c>
      <c r="B12" s="51"/>
      <c r="C12" s="51"/>
      <c r="D12" s="51"/>
      <c r="E12" s="51"/>
      <c r="F12" s="51"/>
    </row>
    <row r="13" spans="1:6" x14ac:dyDescent="0.25">
      <c r="A13" s="51"/>
      <c r="B13" s="51"/>
      <c r="C13" s="51"/>
      <c r="D13" s="51"/>
      <c r="E13" s="51"/>
      <c r="F13" s="51"/>
    </row>
    <row r="14" spans="1:6" x14ac:dyDescent="0.25">
      <c r="A14" s="51"/>
      <c r="B14" s="51"/>
      <c r="C14" s="51"/>
      <c r="D14" s="51"/>
      <c r="E14" s="51"/>
      <c r="F14" s="51"/>
    </row>
  </sheetData>
  <mergeCells count="2">
    <mergeCell ref="A12:F14"/>
    <mergeCell ref="A1:F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showGridLines="0" workbookViewId="0">
      <pane ySplit="2" topLeftCell="A3" activePane="bottomLeft" state="frozen"/>
      <selection pane="bottomLeft" sqref="A1:F1"/>
    </sheetView>
  </sheetViews>
  <sheetFormatPr defaultRowHeight="15" x14ac:dyDescent="0.25"/>
  <cols>
    <col min="1" max="1" width="34" customWidth="1"/>
    <col min="2" max="2" width="16" customWidth="1"/>
    <col min="3" max="3" width="17" customWidth="1"/>
    <col min="4" max="4" width="26" customWidth="1"/>
    <col min="5" max="6" width="14" customWidth="1"/>
  </cols>
  <sheetData>
    <row r="1" spans="1:6" ht="18.75" x14ac:dyDescent="0.3">
      <c r="A1" s="65" t="s">
        <v>52</v>
      </c>
      <c r="B1" s="51"/>
      <c r="C1" s="51"/>
      <c r="D1" s="51"/>
      <c r="E1" s="51"/>
      <c r="F1" s="51"/>
    </row>
    <row r="2" spans="1:6" x14ac:dyDescent="0.25">
      <c r="A2" s="1"/>
      <c r="B2" s="2"/>
      <c r="C2" s="2"/>
      <c r="D2" s="2"/>
      <c r="E2" s="2"/>
      <c r="F2" s="2"/>
    </row>
    <row r="3" spans="1:6" x14ac:dyDescent="0.25">
      <c r="A3" s="3" t="s">
        <v>53</v>
      </c>
      <c r="B3" s="2"/>
      <c r="C3" s="2"/>
      <c r="D3" s="5" t="s">
        <v>54</v>
      </c>
      <c r="E3" s="2"/>
      <c r="F3" s="2"/>
    </row>
    <row r="4" spans="1:6" ht="21.95" customHeight="1" x14ac:dyDescent="0.25">
      <c r="A4" s="6" t="s">
        <v>4</v>
      </c>
      <c r="B4" s="7">
        <v>30</v>
      </c>
      <c r="C4" s="2"/>
      <c r="D4" s="23" t="s">
        <v>6</v>
      </c>
      <c r="E4" s="14">
        <f>B4*(B5/100)*1000</f>
        <v>6000</v>
      </c>
      <c r="F4" s="2"/>
    </row>
    <row r="5" spans="1:6" ht="21.95" customHeight="1" x14ac:dyDescent="0.25">
      <c r="A5" s="6" t="s">
        <v>7</v>
      </c>
      <c r="B5" s="7">
        <v>20</v>
      </c>
      <c r="C5" s="2"/>
      <c r="D5" s="23" t="s">
        <v>8</v>
      </c>
      <c r="E5" s="14">
        <f>E4*B6*B7</f>
        <v>4209.6000000000004</v>
      </c>
      <c r="F5" s="2"/>
    </row>
    <row r="6" spans="1:6" ht="21.95" customHeight="1" x14ac:dyDescent="0.25">
      <c r="A6" s="6" t="s">
        <v>49</v>
      </c>
      <c r="B6" s="10">
        <v>0.877</v>
      </c>
      <c r="C6" s="2"/>
      <c r="D6" s="23" t="s">
        <v>14</v>
      </c>
      <c r="E6" s="14">
        <f>IFERROR(E5/B8,"")</f>
        <v>35.080000000000005</v>
      </c>
      <c r="F6" s="2"/>
    </row>
    <row r="7" spans="1:6" x14ac:dyDescent="0.25">
      <c r="A7" s="6" t="s">
        <v>12</v>
      </c>
      <c r="B7" s="11">
        <v>0.8</v>
      </c>
      <c r="C7" s="2"/>
      <c r="D7" s="2"/>
      <c r="E7" s="2"/>
      <c r="F7" s="2"/>
    </row>
    <row r="8" spans="1:6" x14ac:dyDescent="0.25">
      <c r="A8" s="6" t="s">
        <v>55</v>
      </c>
      <c r="B8" s="15">
        <v>120</v>
      </c>
      <c r="C8" s="2"/>
      <c r="D8" s="2"/>
      <c r="E8" s="2"/>
      <c r="F8" s="2"/>
    </row>
    <row r="9" spans="1:6" x14ac:dyDescent="0.25">
      <c r="A9" s="1"/>
      <c r="B9" s="2"/>
      <c r="C9" s="2"/>
      <c r="D9" s="2"/>
      <c r="E9" s="2"/>
      <c r="F9" s="2"/>
    </row>
    <row r="10" spans="1:6" x14ac:dyDescent="0.25">
      <c r="A10" s="1"/>
      <c r="B10" s="2"/>
      <c r="C10" s="2"/>
      <c r="D10" s="2"/>
      <c r="E10" s="2"/>
      <c r="F10" s="2"/>
    </row>
    <row r="11" spans="1:6" x14ac:dyDescent="0.25">
      <c r="A11" s="66" t="s">
        <v>56</v>
      </c>
      <c r="B11" s="51"/>
      <c r="C11" s="51"/>
      <c r="D11" s="51"/>
      <c r="E11" s="51"/>
      <c r="F11" s="51"/>
    </row>
    <row r="12" spans="1:6" ht="32.1" customHeight="1" x14ac:dyDescent="0.25">
      <c r="A12" s="24" t="s">
        <v>57</v>
      </c>
      <c r="B12" s="24" t="s">
        <v>58</v>
      </c>
      <c r="C12" s="24" t="s">
        <v>59</v>
      </c>
      <c r="D12" s="24" t="s">
        <v>60</v>
      </c>
      <c r="E12" s="24" t="s">
        <v>61</v>
      </c>
      <c r="F12" s="24" t="s">
        <v>62</v>
      </c>
    </row>
    <row r="13" spans="1:6" x14ac:dyDescent="0.25">
      <c r="A13" s="6" t="s">
        <v>63</v>
      </c>
      <c r="B13" s="16">
        <v>1.5</v>
      </c>
      <c r="C13" s="17">
        <f>IFERROR(ROUND($B$8/B13,0),"")</f>
        <v>80</v>
      </c>
      <c r="D13" s="14">
        <f>IFERROR($E$5/C13,"")</f>
        <v>52.620000000000005</v>
      </c>
      <c r="E13" s="8" t="str">
        <f>IF(D13&lt;=5,"Yes","No")</f>
        <v>No</v>
      </c>
      <c r="F13" s="8" t="str">
        <f>IF(D13&lt;=10,"Yes","No")</f>
        <v>No</v>
      </c>
    </row>
    <row r="14" spans="1:6" x14ac:dyDescent="0.25">
      <c r="A14" s="6" t="s">
        <v>64</v>
      </c>
      <c r="B14" s="16">
        <v>2</v>
      </c>
      <c r="C14" s="17">
        <f>IFERROR(ROUND($B$8/B14,0),"")</f>
        <v>60</v>
      </c>
      <c r="D14" s="14">
        <f>IFERROR($E$5/C14,"")</f>
        <v>70.160000000000011</v>
      </c>
      <c r="E14" s="8" t="str">
        <f>IF(D14&lt;=5,"Yes","No")</f>
        <v>No</v>
      </c>
      <c r="F14" s="8" t="str">
        <f>IF(D14&lt;=10,"Yes","No")</f>
        <v>No</v>
      </c>
    </row>
    <row r="15" spans="1:6" x14ac:dyDescent="0.25">
      <c r="A15" s="6" t="s">
        <v>65</v>
      </c>
      <c r="B15" s="16">
        <v>3</v>
      </c>
      <c r="C15" s="17">
        <f>IFERROR(ROUND($B$8/B15,0),"")</f>
        <v>40</v>
      </c>
      <c r="D15" s="14">
        <f>IFERROR($E$5/C15,"")</f>
        <v>105.24000000000001</v>
      </c>
      <c r="E15" s="8" t="str">
        <f>IF(D15&lt;=5,"Yes","No")</f>
        <v>No</v>
      </c>
      <c r="F15" s="8" t="str">
        <f>IF(D15&lt;=10,"Yes","No")</f>
        <v>No</v>
      </c>
    </row>
    <row r="16" spans="1:6" x14ac:dyDescent="0.25">
      <c r="A16" s="6" t="s">
        <v>66</v>
      </c>
      <c r="B16" s="16">
        <v>5</v>
      </c>
      <c r="C16" s="17">
        <f>IFERROR(ROUND($B$8/B16,0),"")</f>
        <v>24</v>
      </c>
      <c r="D16" s="14">
        <f>IFERROR($E$5/C16,"")</f>
        <v>175.4</v>
      </c>
      <c r="E16" s="8" t="str">
        <f>IF(D16&lt;=5,"Yes","No")</f>
        <v>No</v>
      </c>
      <c r="F16" s="8" t="str">
        <f>IF(D16&lt;=10,"Yes","No")</f>
        <v>No</v>
      </c>
    </row>
    <row r="17" spans="1:6" x14ac:dyDescent="0.25">
      <c r="A17" s="6" t="s">
        <v>67</v>
      </c>
      <c r="B17" s="16">
        <v>10</v>
      </c>
      <c r="C17" s="17">
        <f>IFERROR(ROUND($B$8/B17,0),"")</f>
        <v>12</v>
      </c>
      <c r="D17" s="14">
        <f>IFERROR($E$5/C17,"")</f>
        <v>350.8</v>
      </c>
      <c r="E17" s="8" t="str">
        <f>IF(D17&lt;=5,"Yes","No")</f>
        <v>No</v>
      </c>
      <c r="F17" s="8" t="str">
        <f>IF(D17&lt;=10,"Yes","No")</f>
        <v>No</v>
      </c>
    </row>
  </sheetData>
  <mergeCells count="2">
    <mergeCell ref="A11:F11"/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showGridLines="0" workbookViewId="0">
      <pane ySplit="2" topLeftCell="A3" activePane="bottomLeft" state="frozen"/>
      <selection pane="bottomLeft" sqref="A1:F1"/>
    </sheetView>
  </sheetViews>
  <sheetFormatPr defaultRowHeight="15" x14ac:dyDescent="0.25"/>
  <cols>
    <col min="1" max="1" width="34" customWidth="1"/>
    <col min="2" max="2" width="16" customWidth="1"/>
    <col min="3" max="3" width="18" customWidth="1"/>
    <col min="4" max="4" width="26" customWidth="1"/>
    <col min="5" max="5" width="16" customWidth="1"/>
    <col min="6" max="6" width="10" customWidth="1"/>
  </cols>
  <sheetData>
    <row r="1" spans="1:6" ht="18.75" x14ac:dyDescent="0.3">
      <c r="A1" s="65" t="s">
        <v>68</v>
      </c>
      <c r="B1" s="51"/>
      <c r="C1" s="51"/>
      <c r="D1" s="51"/>
      <c r="E1" s="51"/>
      <c r="F1" s="51"/>
    </row>
    <row r="2" spans="1:6" x14ac:dyDescent="0.25">
      <c r="A2" s="1"/>
      <c r="B2" s="2"/>
      <c r="C2" s="2"/>
      <c r="D2" s="2"/>
      <c r="E2" s="2"/>
      <c r="F2" s="2"/>
    </row>
    <row r="3" spans="1:6" x14ac:dyDescent="0.25">
      <c r="A3" s="3" t="s">
        <v>47</v>
      </c>
      <c r="B3" s="2"/>
      <c r="C3" s="2"/>
      <c r="D3" s="5" t="s">
        <v>69</v>
      </c>
      <c r="E3" s="2"/>
      <c r="F3" s="2"/>
    </row>
    <row r="4" spans="1:6" ht="30" customHeight="1" x14ac:dyDescent="0.25">
      <c r="A4" s="25" t="s">
        <v>70</v>
      </c>
      <c r="B4" s="18">
        <f>'Quick Calculator'!E5</f>
        <v>4209.6000000000004</v>
      </c>
      <c r="C4" s="2"/>
      <c r="D4" s="25" t="s">
        <v>71</v>
      </c>
      <c r="E4" s="14">
        <f>IFERROR(ROUND(B4/B5,0),"")</f>
        <v>421</v>
      </c>
      <c r="F4" s="2"/>
    </row>
    <row r="5" spans="1:6" ht="30" customHeight="1" x14ac:dyDescent="0.25">
      <c r="A5" s="25" t="s">
        <v>72</v>
      </c>
      <c r="B5" s="15">
        <v>10</v>
      </c>
      <c r="C5" s="2"/>
      <c r="D5" s="25" t="s">
        <v>73</v>
      </c>
      <c r="E5" s="14">
        <f>IFERROR(E4*B6,"")</f>
        <v>1263</v>
      </c>
      <c r="F5" s="2"/>
    </row>
    <row r="6" spans="1:6" ht="30" customHeight="1" x14ac:dyDescent="0.25">
      <c r="A6" s="25" t="s">
        <v>74</v>
      </c>
      <c r="B6" s="7">
        <v>3</v>
      </c>
      <c r="C6" s="2"/>
      <c r="D6" s="25" t="s">
        <v>75</v>
      </c>
      <c r="E6" s="14">
        <f>IFERROR(ROUND(B7/B6,0),"")</f>
        <v>40</v>
      </c>
      <c r="F6" s="2"/>
    </row>
    <row r="7" spans="1:6" ht="30" customHeight="1" x14ac:dyDescent="0.25">
      <c r="A7" s="25" t="s">
        <v>55</v>
      </c>
      <c r="B7" s="15">
        <v>120</v>
      </c>
      <c r="C7" s="2"/>
      <c r="D7" s="25" t="s">
        <v>76</v>
      </c>
      <c r="E7" s="14">
        <f>IFERROR(B4/E6,"")</f>
        <v>105.24000000000001</v>
      </c>
      <c r="F7" s="2"/>
    </row>
    <row r="8" spans="1:6" x14ac:dyDescent="0.25">
      <c r="A8" s="1"/>
      <c r="B8" s="2"/>
      <c r="C8" s="2"/>
      <c r="D8" s="2"/>
      <c r="E8" s="2"/>
      <c r="F8" s="2"/>
    </row>
    <row r="9" spans="1:6" x14ac:dyDescent="0.25">
      <c r="A9" s="1"/>
      <c r="B9" s="2"/>
      <c r="C9" s="2"/>
      <c r="D9" s="2"/>
      <c r="E9" s="2"/>
      <c r="F9" s="2"/>
    </row>
    <row r="10" spans="1:6" ht="33.950000000000003" customHeight="1" x14ac:dyDescent="0.25">
      <c r="A10" s="26" t="s">
        <v>77</v>
      </c>
      <c r="B10" s="26" t="s">
        <v>78</v>
      </c>
      <c r="C10" s="26" t="s">
        <v>79</v>
      </c>
      <c r="D10" s="26" t="s">
        <v>80</v>
      </c>
      <c r="E10" s="2"/>
      <c r="F10" s="2"/>
    </row>
    <row r="11" spans="1:6" x14ac:dyDescent="0.25">
      <c r="A11" s="19">
        <v>2.5</v>
      </c>
      <c r="B11" s="20">
        <f>IFERROR(ROUND($B$4/A11,0),"")</f>
        <v>1684</v>
      </c>
      <c r="C11" s="20">
        <f>IFERROR(ROUND($B$7/$B$6,0),"")</f>
        <v>40</v>
      </c>
      <c r="D11" s="21">
        <f>IFERROR($B$4/C11,"")</f>
        <v>105.24000000000001</v>
      </c>
      <c r="E11" s="2"/>
      <c r="F11" s="2"/>
    </row>
    <row r="12" spans="1:6" x14ac:dyDescent="0.25">
      <c r="A12" s="19">
        <v>5</v>
      </c>
      <c r="B12" s="20">
        <f>IFERROR(ROUND($B$4/A12,0),"")</f>
        <v>842</v>
      </c>
      <c r="C12" s="20">
        <f>IFERROR(ROUND($B$7/$B$6,0),"")</f>
        <v>40</v>
      </c>
      <c r="D12" s="21">
        <f>IFERROR($B$4/C12,"")</f>
        <v>105.24000000000001</v>
      </c>
      <c r="E12" s="2"/>
      <c r="F12" s="2"/>
    </row>
    <row r="13" spans="1:6" x14ac:dyDescent="0.25">
      <c r="A13" s="19">
        <v>10</v>
      </c>
      <c r="B13" s="20">
        <f>IFERROR(ROUND($B$4/A13,0),"")</f>
        <v>421</v>
      </c>
      <c r="C13" s="20">
        <f>IFERROR(ROUND($B$7/$B$6,0),"")</f>
        <v>40</v>
      </c>
      <c r="D13" s="21">
        <f>IFERROR($B$4/C13,"")</f>
        <v>105.24000000000001</v>
      </c>
      <c r="E13" s="2"/>
      <c r="F13" s="2"/>
    </row>
    <row r="14" spans="1:6" x14ac:dyDescent="0.25">
      <c r="A14" s="19">
        <v>25</v>
      </c>
      <c r="B14" s="20">
        <f>IFERROR(ROUND($B$4/A14,0),"")</f>
        <v>168</v>
      </c>
      <c r="C14" s="20">
        <f>IFERROR(ROUND($B$7/$B$6,0),"")</f>
        <v>40</v>
      </c>
      <c r="D14" s="21">
        <f>IFERROR($B$4/C14,"")</f>
        <v>105.24000000000001</v>
      </c>
      <c r="E14" s="2"/>
      <c r="F14" s="2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5"/>
  <sheetViews>
    <sheetView showGridLines="0"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69.28515625" bestFit="1" customWidth="1"/>
    <col min="2" max="2" width="16" customWidth="1"/>
    <col min="3" max="3" width="16.28515625" bestFit="1" customWidth="1"/>
    <col min="4" max="4" width="36" bestFit="1" customWidth="1"/>
    <col min="5" max="5" width="16" customWidth="1"/>
    <col min="6" max="7" width="14" customWidth="1"/>
  </cols>
  <sheetData>
    <row r="1" spans="1:5" x14ac:dyDescent="0.25">
      <c r="A1" s="69" t="s">
        <v>81</v>
      </c>
      <c r="B1" s="51"/>
      <c r="C1" s="51"/>
      <c r="D1" s="51"/>
      <c r="E1" s="51"/>
    </row>
    <row r="2" spans="1:5" x14ac:dyDescent="0.25">
      <c r="A2" s="68" t="s">
        <v>82</v>
      </c>
      <c r="B2" s="51"/>
      <c r="C2" s="51"/>
      <c r="D2" s="51"/>
      <c r="E2" s="51"/>
    </row>
    <row r="3" spans="1:5" x14ac:dyDescent="0.25">
      <c r="A3" s="27"/>
      <c r="B3" s="27"/>
      <c r="C3" s="27"/>
      <c r="D3" s="27"/>
      <c r="E3" s="27"/>
    </row>
    <row r="4" spans="1:5" x14ac:dyDescent="0.25">
      <c r="A4" s="67" t="s">
        <v>83</v>
      </c>
      <c r="B4" s="51"/>
      <c r="C4" s="27"/>
      <c r="D4" s="67" t="s">
        <v>84</v>
      </c>
      <c r="E4" s="51"/>
    </row>
    <row r="5" spans="1:5" x14ac:dyDescent="0.25">
      <c r="A5" s="28" t="s">
        <v>70</v>
      </c>
      <c r="B5" s="29">
        <f>'Quick Calculator'!E5</f>
        <v>4209.6000000000004</v>
      </c>
      <c r="C5" s="27"/>
      <c r="D5" s="28" t="s">
        <v>85</v>
      </c>
      <c r="E5" s="48">
        <f>B5*B6</f>
        <v>4209.6000000000004</v>
      </c>
    </row>
    <row r="6" spans="1:5" x14ac:dyDescent="0.25">
      <c r="A6" s="28" t="s">
        <v>86</v>
      </c>
      <c r="B6" s="30">
        <v>1</v>
      </c>
      <c r="C6" s="27"/>
      <c r="D6" s="28" t="s">
        <v>87</v>
      </c>
      <c r="E6" s="48">
        <f>E5*B7</f>
        <v>3999.1200000000003</v>
      </c>
    </row>
    <row r="7" spans="1:5" x14ac:dyDescent="0.25">
      <c r="A7" s="28" t="s">
        <v>88</v>
      </c>
      <c r="B7" s="30">
        <v>0.95</v>
      </c>
      <c r="C7" s="27"/>
      <c r="D7" s="27"/>
      <c r="E7" s="27"/>
    </row>
    <row r="8" spans="1:5" x14ac:dyDescent="0.25">
      <c r="A8" s="27"/>
      <c r="B8" s="27"/>
      <c r="C8" s="27"/>
      <c r="D8" s="27"/>
      <c r="E8" s="27"/>
    </row>
    <row r="9" spans="1:5" x14ac:dyDescent="0.25">
      <c r="A9" s="27"/>
      <c r="B9" s="27"/>
      <c r="C9" s="27"/>
      <c r="D9" s="27"/>
      <c r="E9" s="27"/>
    </row>
    <row r="10" spans="1:5" x14ac:dyDescent="0.25">
      <c r="A10" s="67" t="s">
        <v>31</v>
      </c>
      <c r="B10" s="51"/>
      <c r="C10" s="27"/>
      <c r="D10" s="67" t="s">
        <v>89</v>
      </c>
      <c r="E10" s="51"/>
    </row>
    <row r="11" spans="1:5" x14ac:dyDescent="0.25">
      <c r="A11" s="27" t="s">
        <v>90</v>
      </c>
      <c r="B11" s="31">
        <v>12</v>
      </c>
      <c r="C11" s="27"/>
      <c r="D11" s="27" t="s">
        <v>91</v>
      </c>
      <c r="E11" s="49">
        <f>E6*B12</f>
        <v>3999.1200000000003</v>
      </c>
    </row>
    <row r="12" spans="1:5" x14ac:dyDescent="0.25">
      <c r="A12" s="27" t="s">
        <v>92</v>
      </c>
      <c r="B12" s="32">
        <v>1</v>
      </c>
      <c r="C12" s="27"/>
      <c r="D12" s="27" t="s">
        <v>93</v>
      </c>
      <c r="E12" s="49">
        <f>IFERROR(E11/B11,"")</f>
        <v>333.26000000000005</v>
      </c>
    </row>
    <row r="13" spans="1:5" x14ac:dyDescent="0.25">
      <c r="A13" s="27"/>
      <c r="B13" s="27"/>
      <c r="C13" s="27"/>
      <c r="D13" s="27"/>
      <c r="E13" s="27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67" t="s">
        <v>33</v>
      </c>
      <c r="B16" s="51"/>
      <c r="C16" s="27"/>
      <c r="D16" s="67" t="s">
        <v>94</v>
      </c>
      <c r="E16" s="51"/>
    </row>
    <row r="17" spans="1:5" x14ac:dyDescent="0.25">
      <c r="A17" s="27" t="s">
        <v>95</v>
      </c>
      <c r="B17" s="31">
        <v>16</v>
      </c>
      <c r="C17" s="27"/>
      <c r="D17" s="27" t="s">
        <v>96</v>
      </c>
      <c r="E17" s="49">
        <f>E6*B18</f>
        <v>3999.1200000000003</v>
      </c>
    </row>
    <row r="18" spans="1:5" x14ac:dyDescent="0.25">
      <c r="A18" s="27" t="s">
        <v>92</v>
      </c>
      <c r="B18" s="32">
        <v>1</v>
      </c>
      <c r="C18" s="27"/>
      <c r="D18" s="27" t="s">
        <v>97</v>
      </c>
      <c r="E18" s="49">
        <f>IFERROR(E17/B17,"")</f>
        <v>249.94500000000002</v>
      </c>
    </row>
    <row r="19" spans="1:5" x14ac:dyDescent="0.25">
      <c r="A19" s="27"/>
      <c r="B19" s="27"/>
      <c r="C19" s="27"/>
      <c r="D19" s="27"/>
      <c r="E19" s="27"/>
    </row>
    <row r="20" spans="1:5" x14ac:dyDescent="0.25">
      <c r="A20" s="27"/>
      <c r="B20" s="27"/>
      <c r="C20" s="27"/>
      <c r="D20" s="27"/>
      <c r="E20" s="27"/>
    </row>
    <row r="21" spans="1:5" x14ac:dyDescent="0.25">
      <c r="A21" s="27"/>
      <c r="B21" s="27"/>
      <c r="C21" s="27"/>
      <c r="D21" s="27"/>
      <c r="E21" s="27"/>
    </row>
    <row r="22" spans="1:5" x14ac:dyDescent="0.25">
      <c r="A22" s="67" t="s">
        <v>98</v>
      </c>
      <c r="B22" s="51"/>
      <c r="C22" s="51"/>
      <c r="D22" s="51"/>
      <c r="E22" s="51"/>
    </row>
    <row r="23" spans="1:5" x14ac:dyDescent="0.25">
      <c r="A23" s="33" t="s">
        <v>99</v>
      </c>
      <c r="B23" s="33" t="s">
        <v>100</v>
      </c>
      <c r="C23" s="33" t="s">
        <v>101</v>
      </c>
      <c r="D23" s="33" t="s">
        <v>102</v>
      </c>
      <c r="E23" s="33" t="s">
        <v>50</v>
      </c>
    </row>
    <row r="24" spans="1:5" x14ac:dyDescent="0.25">
      <c r="A24" s="34">
        <v>6</v>
      </c>
      <c r="B24" s="35">
        <f>IFERROR($E$6/A24,"")</f>
        <v>666.5200000000001</v>
      </c>
      <c r="C24" s="35">
        <f>IFERROR($E$6/A24,"")</f>
        <v>666.5200000000001</v>
      </c>
      <c r="D24" s="27" t="str">
        <f>IF($B$6=1,"Yes","Scaled by % used")</f>
        <v>Yes</v>
      </c>
      <c r="E24" s="27" t="s">
        <v>103</v>
      </c>
    </row>
    <row r="25" spans="1:5" x14ac:dyDescent="0.25">
      <c r="A25" s="34">
        <v>9</v>
      </c>
      <c r="B25" s="35">
        <f>IFERROR($E$6/A25,"")</f>
        <v>444.34666666666669</v>
      </c>
      <c r="C25" s="35">
        <f>IFERROR($E$6/A25,"")</f>
        <v>444.34666666666669</v>
      </c>
      <c r="D25" s="27" t="str">
        <f>IF($B$6=1,"Yes","Scaled by % used")</f>
        <v>Yes</v>
      </c>
      <c r="E25" s="27" t="s">
        <v>104</v>
      </c>
    </row>
    <row r="26" spans="1:5" x14ac:dyDescent="0.25">
      <c r="A26" s="34">
        <v>12</v>
      </c>
      <c r="B26" s="35">
        <f>IFERROR($E$6/A26,"")</f>
        <v>333.26000000000005</v>
      </c>
      <c r="C26" s="35">
        <f>IFERROR($E$6/A26,"")</f>
        <v>333.26000000000005</v>
      </c>
      <c r="D26" s="27" t="str">
        <f>IF($B$6=1,"Yes","Scaled by % used")</f>
        <v>Yes</v>
      </c>
      <c r="E26" s="27" t="s">
        <v>105</v>
      </c>
    </row>
    <row r="27" spans="1:5" x14ac:dyDescent="0.25">
      <c r="A27" s="34">
        <v>16</v>
      </c>
      <c r="B27" s="35">
        <f>IFERROR($E$6/A27,"")</f>
        <v>249.94500000000002</v>
      </c>
      <c r="C27" s="35">
        <f>IFERROR($E$6/A27,"")</f>
        <v>249.94500000000002</v>
      </c>
      <c r="D27" s="27" t="str">
        <f>IF($B$6=1,"Yes","Scaled by % used")</f>
        <v>Yes</v>
      </c>
      <c r="E27" s="27" t="s">
        <v>106</v>
      </c>
    </row>
    <row r="28" spans="1:5" x14ac:dyDescent="0.25">
      <c r="A28" s="34">
        <v>24</v>
      </c>
      <c r="B28" s="35">
        <f>IFERROR($E$6/A28,"")</f>
        <v>166.63000000000002</v>
      </c>
      <c r="C28" s="35">
        <f>IFERROR($E$6/A28,"")</f>
        <v>166.63000000000002</v>
      </c>
      <c r="D28" s="27" t="str">
        <f>IF($B$6=1,"Yes","Scaled by % used")</f>
        <v>Yes</v>
      </c>
      <c r="E28" s="27" t="s">
        <v>107</v>
      </c>
    </row>
    <row r="29" spans="1:5" x14ac:dyDescent="0.25">
      <c r="A29" s="27"/>
      <c r="B29" s="27"/>
      <c r="C29" s="27"/>
      <c r="D29" s="27"/>
      <c r="E29" s="27"/>
    </row>
    <row r="30" spans="1:5" x14ac:dyDescent="0.25">
      <c r="A30" s="27"/>
      <c r="B30" s="27"/>
      <c r="C30" s="27"/>
      <c r="D30" s="27"/>
      <c r="E30" s="27"/>
    </row>
    <row r="31" spans="1:5" x14ac:dyDescent="0.25">
      <c r="A31" s="36" t="s">
        <v>108</v>
      </c>
      <c r="B31" s="27"/>
      <c r="C31" s="27"/>
      <c r="D31" s="27"/>
      <c r="E31" s="27"/>
    </row>
    <row r="32" spans="1:5" x14ac:dyDescent="0.25">
      <c r="A32" s="27" t="s">
        <v>109</v>
      </c>
      <c r="B32" s="27"/>
      <c r="C32" s="27"/>
      <c r="D32" s="27"/>
      <c r="E32" s="27"/>
    </row>
    <row r="33" spans="1:5" x14ac:dyDescent="0.25">
      <c r="A33" s="27" t="s">
        <v>110</v>
      </c>
      <c r="B33" s="27"/>
      <c r="C33" s="27"/>
      <c r="D33" s="27"/>
      <c r="E33" s="27"/>
    </row>
    <row r="34" spans="1:5" x14ac:dyDescent="0.25">
      <c r="A34" s="27" t="s">
        <v>111</v>
      </c>
      <c r="B34" s="27"/>
      <c r="C34" s="27"/>
      <c r="D34" s="27"/>
      <c r="E34" s="27"/>
    </row>
    <row r="35" spans="1:5" x14ac:dyDescent="0.25">
      <c r="A35" s="27" t="s">
        <v>112</v>
      </c>
      <c r="B35" s="27"/>
      <c r="C35" s="27"/>
      <c r="D35" s="27"/>
      <c r="E35" s="27"/>
    </row>
  </sheetData>
  <mergeCells count="9">
    <mergeCell ref="A1:E1"/>
    <mergeCell ref="D4:E4"/>
    <mergeCell ref="A22:E22"/>
    <mergeCell ref="A4:B4"/>
    <mergeCell ref="D16:E16"/>
    <mergeCell ref="A16:B16"/>
    <mergeCell ref="D10:E10"/>
    <mergeCell ref="A2:E2"/>
    <mergeCell ref="A10:B1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showGridLines="0"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34" customWidth="1"/>
    <col min="2" max="2" width="56.85546875" bestFit="1" customWidth="1"/>
    <col min="3" max="3" width="38" customWidth="1"/>
    <col min="4" max="4" width="4" customWidth="1"/>
  </cols>
  <sheetData>
    <row r="1" spans="1:4" ht="20.100000000000001" customHeight="1" x14ac:dyDescent="0.3">
      <c r="A1" s="65" t="s">
        <v>113</v>
      </c>
      <c r="B1" s="51"/>
      <c r="C1" s="51"/>
      <c r="D1" s="51"/>
    </row>
    <row r="2" spans="1:4" ht="20.100000000000001" customHeight="1" x14ac:dyDescent="0.25"/>
    <row r="3" spans="1:4" ht="20.100000000000001" customHeight="1" x14ac:dyDescent="0.25">
      <c r="A3" s="37" t="s">
        <v>114</v>
      </c>
      <c r="B3" s="37" t="s">
        <v>115</v>
      </c>
      <c r="C3" s="37" t="s">
        <v>50</v>
      </c>
      <c r="D3" s="37"/>
    </row>
    <row r="4" spans="1:4" ht="20.100000000000001" customHeight="1" x14ac:dyDescent="0.25">
      <c r="A4" t="s">
        <v>70</v>
      </c>
      <c r="B4" s="38">
        <f>'Quick Calculator'!E5</f>
        <v>4209.6000000000004</v>
      </c>
      <c r="C4" t="s">
        <v>116</v>
      </c>
    </row>
    <row r="5" spans="1:4" ht="20.100000000000001" customHeight="1" x14ac:dyDescent="0.25">
      <c r="A5" t="s">
        <v>117</v>
      </c>
      <c r="B5" s="39">
        <v>0.95</v>
      </c>
      <c r="C5" t="s">
        <v>118</v>
      </c>
    </row>
    <row r="6" spans="1:4" ht="20.100000000000001" customHeight="1" x14ac:dyDescent="0.25">
      <c r="A6" t="s">
        <v>119</v>
      </c>
      <c r="B6" s="39">
        <v>1</v>
      </c>
      <c r="C6" t="s">
        <v>120</v>
      </c>
    </row>
    <row r="7" spans="1:4" ht="20.100000000000001" customHeight="1" x14ac:dyDescent="0.25">
      <c r="A7" t="s">
        <v>121</v>
      </c>
      <c r="B7" s="40">
        <v>24</v>
      </c>
      <c r="C7" t="s">
        <v>122</v>
      </c>
    </row>
    <row r="8" spans="1:4" ht="20.100000000000001" customHeight="1" x14ac:dyDescent="0.25">
      <c r="A8" t="s">
        <v>123</v>
      </c>
      <c r="B8" s="40">
        <v>16</v>
      </c>
      <c r="C8" t="s">
        <v>124</v>
      </c>
    </row>
    <row r="9" spans="1:4" ht="20.100000000000001" customHeight="1" x14ac:dyDescent="0.25"/>
    <row r="10" spans="1:4" ht="20.100000000000001" customHeight="1" x14ac:dyDescent="0.25"/>
    <row r="11" spans="1:4" ht="20.100000000000001" customHeight="1" x14ac:dyDescent="0.25">
      <c r="A11" s="41" t="s">
        <v>125</v>
      </c>
      <c r="B11" s="42">
        <f>B4*B5*B6</f>
        <v>3999.1200000000003</v>
      </c>
    </row>
    <row r="12" spans="1:4" ht="20.100000000000001" customHeight="1" x14ac:dyDescent="0.25">
      <c r="A12" s="41" t="s">
        <v>126</v>
      </c>
      <c r="B12" s="42">
        <f>IF(B7&gt;0,B11/B7,"")</f>
        <v>166.63000000000002</v>
      </c>
    </row>
    <row r="13" spans="1:4" ht="20.100000000000001" customHeight="1" x14ac:dyDescent="0.25"/>
    <row r="14" spans="1:4" ht="20.100000000000001" customHeight="1" x14ac:dyDescent="0.25">
      <c r="A14" s="41" t="s">
        <v>127</v>
      </c>
      <c r="B14" s="42">
        <f>B4*B5*B6</f>
        <v>3999.1200000000003</v>
      </c>
    </row>
    <row r="15" spans="1:4" ht="20.100000000000001" customHeight="1" x14ac:dyDescent="0.25">
      <c r="A15" s="41" t="s">
        <v>128</v>
      </c>
      <c r="B15" s="42">
        <f>IF(B8&gt;0,B14/B8,"")</f>
        <v>249.94500000000002</v>
      </c>
    </row>
    <row r="16" spans="1:4" ht="20.100000000000001" customHeight="1" x14ac:dyDescent="0.25"/>
    <row r="17" spans="1:2" ht="20.100000000000001" customHeight="1" x14ac:dyDescent="0.25">
      <c r="A17" s="43" t="s">
        <v>129</v>
      </c>
      <c r="B17" s="43" t="s">
        <v>130</v>
      </c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5"/>
  <sheetViews>
    <sheetView showGridLines="0"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35.5703125" bestFit="1" customWidth="1"/>
    <col min="2" max="2" width="66.7109375" bestFit="1" customWidth="1"/>
    <col min="3" max="3" width="38" customWidth="1"/>
    <col min="4" max="4" width="4" customWidth="1"/>
  </cols>
  <sheetData>
    <row r="1" spans="1:4" ht="20.100000000000001" customHeight="1" x14ac:dyDescent="0.3">
      <c r="A1" s="65" t="s">
        <v>131</v>
      </c>
      <c r="B1" s="51"/>
      <c r="C1" s="51"/>
      <c r="D1" s="51"/>
    </row>
    <row r="2" spans="1:4" ht="20.100000000000001" customHeight="1" x14ac:dyDescent="0.25"/>
    <row r="3" spans="1:4" ht="20.100000000000001" customHeight="1" x14ac:dyDescent="0.25">
      <c r="A3" s="37" t="s">
        <v>114</v>
      </c>
      <c r="B3" s="37" t="s">
        <v>115</v>
      </c>
      <c r="C3" s="37" t="s">
        <v>50</v>
      </c>
      <c r="D3" s="37"/>
    </row>
    <row r="4" spans="1:4" ht="20.100000000000001" customHeight="1" x14ac:dyDescent="0.25">
      <c r="A4" t="s">
        <v>70</v>
      </c>
      <c r="B4" s="38">
        <f>'Quick Calculator'!E5</f>
        <v>4209.6000000000004</v>
      </c>
      <c r="C4" t="s">
        <v>132</v>
      </c>
    </row>
    <row r="5" spans="1:4" ht="20.100000000000001" customHeight="1" x14ac:dyDescent="0.25">
      <c r="A5" t="s">
        <v>133</v>
      </c>
      <c r="B5" s="39">
        <v>0.98</v>
      </c>
      <c r="C5" t="s">
        <v>134</v>
      </c>
    </row>
    <row r="6" spans="1:4" ht="20.100000000000001" customHeight="1" x14ac:dyDescent="0.25">
      <c r="A6" t="s">
        <v>135</v>
      </c>
      <c r="B6" s="40">
        <v>24</v>
      </c>
      <c r="C6" t="s">
        <v>136</v>
      </c>
    </row>
    <row r="7" spans="1:4" ht="20.100000000000001" customHeight="1" x14ac:dyDescent="0.25">
      <c r="A7" t="s">
        <v>137</v>
      </c>
      <c r="B7" s="39">
        <v>1</v>
      </c>
      <c r="C7" t="s">
        <v>138</v>
      </c>
    </row>
    <row r="8" spans="1:4" ht="20.100000000000001" customHeight="1" x14ac:dyDescent="0.25"/>
    <row r="9" spans="1:4" ht="20.100000000000001" customHeight="1" x14ac:dyDescent="0.25">
      <c r="A9" s="41" t="s">
        <v>139</v>
      </c>
      <c r="B9" s="42">
        <f>B4*B5*B7</f>
        <v>4125.4080000000004</v>
      </c>
    </row>
    <row r="10" spans="1:4" ht="20.100000000000001" customHeight="1" x14ac:dyDescent="0.25">
      <c r="A10" s="41" t="s">
        <v>140</v>
      </c>
      <c r="B10" s="42">
        <f>IF(B6&gt;0,B9/B6,"")</f>
        <v>171.89200000000002</v>
      </c>
    </row>
    <row r="11" spans="1:4" ht="20.100000000000001" customHeight="1" x14ac:dyDescent="0.25"/>
    <row r="12" spans="1:4" ht="20.100000000000001" customHeight="1" x14ac:dyDescent="0.25">
      <c r="A12" s="41" t="s">
        <v>141</v>
      </c>
      <c r="B12" s="40">
        <v>48</v>
      </c>
    </row>
    <row r="13" spans="1:4" ht="20.100000000000001" customHeight="1" x14ac:dyDescent="0.25">
      <c r="A13" s="41" t="s">
        <v>142</v>
      </c>
      <c r="B13" s="42">
        <f>IF(B12&gt;0,B9/B12,"")</f>
        <v>85.946000000000012</v>
      </c>
    </row>
    <row r="14" spans="1:4" ht="20.100000000000001" customHeight="1" x14ac:dyDescent="0.25"/>
    <row r="15" spans="1:4" ht="20.100000000000001" customHeight="1" x14ac:dyDescent="0.25">
      <c r="A15" s="43" t="s">
        <v>129</v>
      </c>
      <c r="B15" s="43" t="s">
        <v>143</v>
      </c>
    </row>
  </sheetData>
  <mergeCells count="1">
    <mergeCell ref="A1:D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6"/>
  <sheetViews>
    <sheetView showGridLines="0" tabSelected="1"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34" customWidth="1"/>
    <col min="2" max="2" width="54.28515625" bestFit="1" customWidth="1"/>
    <col min="3" max="3" width="38" customWidth="1"/>
    <col min="4" max="4" width="4" customWidth="1"/>
  </cols>
  <sheetData>
    <row r="1" spans="1:4" ht="20.100000000000001" customHeight="1" x14ac:dyDescent="0.3">
      <c r="A1" s="65" t="s">
        <v>144</v>
      </c>
      <c r="B1" s="51"/>
      <c r="C1" s="51"/>
      <c r="D1" s="51"/>
    </row>
    <row r="2" spans="1:4" ht="20.100000000000001" customHeight="1" x14ac:dyDescent="0.25"/>
    <row r="3" spans="1:4" ht="20.100000000000001" customHeight="1" x14ac:dyDescent="0.25">
      <c r="A3" s="37" t="s">
        <v>114</v>
      </c>
      <c r="B3" s="37" t="s">
        <v>115</v>
      </c>
      <c r="C3" s="37" t="s">
        <v>50</v>
      </c>
      <c r="D3" s="37"/>
    </row>
    <row r="4" spans="1:4" ht="20.100000000000001" customHeight="1" x14ac:dyDescent="0.25">
      <c r="A4" t="s">
        <v>145</v>
      </c>
      <c r="B4" s="38">
        <f>'Quick Calculator'!E5</f>
        <v>4209.6000000000004</v>
      </c>
      <c r="C4" t="s">
        <v>146</v>
      </c>
    </row>
    <row r="5" spans="1:4" ht="20.100000000000001" customHeight="1" x14ac:dyDescent="0.25">
      <c r="A5" t="s">
        <v>147</v>
      </c>
      <c r="B5" s="38">
        <v>30</v>
      </c>
      <c r="C5" t="s">
        <v>148</v>
      </c>
    </row>
    <row r="6" spans="1:4" ht="20.100000000000001" customHeight="1" x14ac:dyDescent="0.25">
      <c r="A6" t="s">
        <v>149</v>
      </c>
      <c r="B6" s="40">
        <v>1</v>
      </c>
      <c r="C6" t="s">
        <v>150</v>
      </c>
    </row>
    <row r="7" spans="1:4" ht="20.100000000000001" customHeight="1" x14ac:dyDescent="0.25">
      <c r="A7" t="s">
        <v>151</v>
      </c>
      <c r="B7" s="38">
        <v>1</v>
      </c>
      <c r="C7" t="s">
        <v>152</v>
      </c>
    </row>
    <row r="8" spans="1:4" ht="20.100000000000001" customHeight="1" x14ac:dyDescent="0.25">
      <c r="A8" t="s">
        <v>153</v>
      </c>
      <c r="B8" s="40">
        <v>20</v>
      </c>
      <c r="C8" t="s">
        <v>154</v>
      </c>
    </row>
    <row r="9" spans="1:4" ht="20.100000000000001" customHeight="1" x14ac:dyDescent="0.25"/>
    <row r="10" spans="1:4" ht="20.100000000000001" customHeight="1" x14ac:dyDescent="0.25">
      <c r="A10" s="41" t="s">
        <v>155</v>
      </c>
      <c r="B10" s="42">
        <f>B5*B6</f>
        <v>30</v>
      </c>
    </row>
    <row r="11" spans="1:4" ht="20.100000000000001" customHeight="1" x14ac:dyDescent="0.25">
      <c r="A11" s="41" t="s">
        <v>156</v>
      </c>
      <c r="B11" s="42">
        <f>IF(B6&gt;0,B4/B6,"")</f>
        <v>4209.6000000000004</v>
      </c>
    </row>
    <row r="12" spans="1:4" ht="20.100000000000001" customHeight="1" x14ac:dyDescent="0.25">
      <c r="A12" s="41" t="s">
        <v>157</v>
      </c>
      <c r="B12" s="42">
        <f>IF(B10&gt;0,B4/B10,"")</f>
        <v>140.32000000000002</v>
      </c>
    </row>
    <row r="13" spans="1:4" ht="20.100000000000001" customHeight="1" x14ac:dyDescent="0.25">
      <c r="A13" s="41" t="s">
        <v>158</v>
      </c>
      <c r="B13" s="42">
        <f>B12*B7</f>
        <v>140.32000000000002</v>
      </c>
    </row>
    <row r="14" spans="1:4" ht="20.100000000000001" customHeight="1" x14ac:dyDescent="0.25">
      <c r="A14" s="41" t="s">
        <v>159</v>
      </c>
      <c r="B14" s="42">
        <f>IF(B8&gt;0,B12/B8,"")</f>
        <v>7.0160000000000009</v>
      </c>
    </row>
    <row r="15" spans="1:4" ht="20.100000000000001" customHeight="1" x14ac:dyDescent="0.25"/>
    <row r="16" spans="1:4" ht="20.100000000000001" customHeight="1" x14ac:dyDescent="0.25">
      <c r="A16" s="43" t="s">
        <v>129</v>
      </c>
      <c r="B16" s="43" t="s">
        <v>160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Master Dashboard</vt:lpstr>
      <vt:lpstr>Quick Calculator</vt:lpstr>
      <vt:lpstr>Batch + Mold Planner</vt:lpstr>
      <vt:lpstr>Dose Planner</vt:lpstr>
      <vt:lpstr>Cupcakes + Brownies</vt:lpstr>
      <vt:lpstr>Cookies + Crispy Treats</vt:lpstr>
      <vt:lpstr>Chocolates</vt:lpstr>
      <vt:lpstr>Tincture Droppers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William Brown</cp:lastModifiedBy>
  <dcterms:created xsi:type="dcterms:W3CDTF">2026-03-13T12:35:22Z</dcterms:created>
  <dcterms:modified xsi:type="dcterms:W3CDTF">2026-03-13T14:24:40Z</dcterms:modified>
</cp:coreProperties>
</file>